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6AD109C-85CF-4B9A-A83E-1E712EAA1A2E}" xr6:coauthVersionLast="47" xr6:coauthVersionMax="47" xr10:uidLastSave="{00000000-0000-0000-0000-000000000000}"/>
  <bookViews>
    <workbookView xWindow="-104" yWindow="-104" windowWidth="22326" windowHeight="11947" xr2:uid="{616EF09B-4FE9-4762-B3BA-D3E3227EAC6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9" l="1"/>
  <c r="C28" i="9"/>
  <c r="B28" i="9"/>
  <c r="H11" i="9"/>
  <c r="C9" i="9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5" i="8"/>
  <c r="F51" i="8"/>
  <c r="F50" i="8"/>
  <c r="F48" i="8"/>
  <c r="C48" i="8"/>
  <c r="F47" i="8"/>
  <c r="C47" i="8"/>
  <c r="F45" i="8"/>
  <c r="F43" i="8"/>
  <c r="F40" i="8"/>
  <c r="F39" i="8"/>
  <c r="A39" i="8"/>
  <c r="H34" i="8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H10" i="8"/>
  <c r="F42" i="8" s="1"/>
  <c r="H9" i="8"/>
  <c r="F41" i="8" s="1"/>
  <c r="H8" i="8"/>
  <c r="H7" i="8"/>
  <c r="E5" i="8"/>
  <c r="H132" i="7"/>
  <c r="E128" i="7"/>
  <c r="C128" i="7"/>
  <c r="E123" i="7"/>
  <c r="E122" i="7"/>
  <c r="G119" i="7"/>
  <c r="G118" i="7"/>
  <c r="H117" i="7"/>
  <c r="H113" i="7"/>
  <c r="H106" i="7"/>
  <c r="H102" i="7"/>
  <c r="H100" i="7"/>
  <c r="H97" i="7"/>
  <c r="H95" i="7"/>
  <c r="H92" i="7"/>
  <c r="G90" i="7"/>
  <c r="G86" i="7"/>
  <c r="H85" i="7"/>
  <c r="G79" i="7"/>
  <c r="G76" i="7"/>
  <c r="G75" i="7"/>
  <c r="H74" i="7"/>
  <c r="H66" i="7"/>
  <c r="H60" i="7"/>
  <c r="H53" i="7"/>
  <c r="G51" i="7"/>
  <c r="G45" i="7"/>
  <c r="F45" i="7"/>
  <c r="C45" i="7"/>
  <c r="H42" i="7"/>
  <c r="G38" i="7"/>
  <c r="G39" i="7" s="1"/>
  <c r="G67" i="7" s="1"/>
  <c r="G37" i="7"/>
  <c r="H36" i="7"/>
  <c r="H26" i="7"/>
  <c r="H25" i="7"/>
  <c r="H20" i="7"/>
  <c r="F12" i="7"/>
  <c r="H9" i="7"/>
  <c r="H7" i="7"/>
  <c r="H6" i="7"/>
  <c r="B4" i="7"/>
  <c r="B3" i="7"/>
  <c r="H132" i="6"/>
  <c r="C128" i="6"/>
  <c r="E122" i="6"/>
  <c r="G119" i="6"/>
  <c r="G118" i="6"/>
  <c r="H117" i="6"/>
  <c r="H113" i="6"/>
  <c r="H106" i="6"/>
  <c r="H100" i="6"/>
  <c r="H95" i="6"/>
  <c r="H97" i="6" s="1"/>
  <c r="H102" i="6" s="1"/>
  <c r="H92" i="6"/>
  <c r="G89" i="6"/>
  <c r="H85" i="6"/>
  <c r="G79" i="6"/>
  <c r="G77" i="6"/>
  <c r="H74" i="6"/>
  <c r="G67" i="6"/>
  <c r="H66" i="6"/>
  <c r="H54" i="6"/>
  <c r="H53" i="6"/>
  <c r="F45" i="6"/>
  <c r="C45" i="6"/>
  <c r="G45" i="6" s="1"/>
  <c r="H42" i="6"/>
  <c r="G38" i="6"/>
  <c r="G37" i="6"/>
  <c r="G39" i="6" s="1"/>
  <c r="H36" i="6"/>
  <c r="H26" i="6"/>
  <c r="H32" i="6" s="1"/>
  <c r="H25" i="6"/>
  <c r="H20" i="6"/>
  <c r="F12" i="6"/>
  <c r="H9" i="6"/>
  <c r="H7" i="6"/>
  <c r="H6" i="6"/>
  <c r="B4" i="6"/>
  <c r="B3" i="6"/>
  <c r="H134" i="5"/>
  <c r="E129" i="5"/>
  <c r="F129" i="5" s="1"/>
  <c r="C129" i="5"/>
  <c r="E124" i="5"/>
  <c r="F123" i="5"/>
  <c r="E123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G78" i="5"/>
  <c r="G77" i="5"/>
  <c r="G76" i="5"/>
  <c r="H75" i="5"/>
  <c r="G68" i="5"/>
  <c r="H67" i="5"/>
  <c r="H53" i="5"/>
  <c r="G51" i="5"/>
  <c r="G69" i="5" s="1"/>
  <c r="F45" i="5"/>
  <c r="C45" i="5"/>
  <c r="G45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2" i="4"/>
  <c r="H86" i="4"/>
  <c r="G80" i="4"/>
  <c r="G76" i="4"/>
  <c r="H75" i="4"/>
  <c r="H67" i="4"/>
  <c r="H59" i="4"/>
  <c r="H57" i="4"/>
  <c r="H53" i="4"/>
  <c r="G45" i="4"/>
  <c r="G51" i="4" s="1"/>
  <c r="F45" i="4"/>
  <c r="C45" i="4"/>
  <c r="H42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H134" i="3"/>
  <c r="E129" i="3"/>
  <c r="F129" i="3" s="1"/>
  <c r="C129" i="3"/>
  <c r="E124" i="3"/>
  <c r="E123" i="3"/>
  <c r="F123" i="3" s="1"/>
  <c r="G120" i="3"/>
  <c r="G119" i="3"/>
  <c r="H118" i="3"/>
  <c r="H114" i="3"/>
  <c r="H107" i="3"/>
  <c r="I103" i="3"/>
  <c r="H103" i="3"/>
  <c r="H101" i="3"/>
  <c r="I98" i="3"/>
  <c r="H98" i="3"/>
  <c r="H96" i="3"/>
  <c r="G92" i="3"/>
  <c r="G90" i="3"/>
  <c r="H86" i="3"/>
  <c r="G80" i="3"/>
  <c r="G77" i="3"/>
  <c r="G76" i="3"/>
  <c r="H75" i="3"/>
  <c r="H67" i="3"/>
  <c r="H62" i="3"/>
  <c r="I60" i="3"/>
  <c r="I59" i="3"/>
  <c r="H59" i="3"/>
  <c r="I56" i="3"/>
  <c r="H53" i="3"/>
  <c r="F45" i="3"/>
  <c r="C45" i="3"/>
  <c r="G45" i="3" s="1"/>
  <c r="H42" i="3"/>
  <c r="G38" i="3"/>
  <c r="G37" i="3"/>
  <c r="G39" i="3" s="1"/>
  <c r="G68" i="3" s="1"/>
  <c r="H36" i="3"/>
  <c r="I32" i="3"/>
  <c r="H32" i="3"/>
  <c r="H135" i="3" s="1"/>
  <c r="I26" i="3"/>
  <c r="H26" i="3"/>
  <c r="H25" i="3"/>
  <c r="H20" i="3"/>
  <c r="F12" i="3"/>
  <c r="H9" i="3"/>
  <c r="H7" i="3"/>
  <c r="B3" i="3"/>
  <c r="G31" i="2"/>
  <c r="H31" i="2" s="1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80" i="1" s="1"/>
  <c r="D78" i="1"/>
  <c r="G72" i="1"/>
  <c r="G91" i="6" s="1"/>
  <c r="G71" i="1"/>
  <c r="G90" i="6" s="1"/>
  <c r="G70" i="1"/>
  <c r="G69" i="1"/>
  <c r="G68" i="1"/>
  <c r="G67" i="1"/>
  <c r="E61" i="1"/>
  <c r="E60" i="1"/>
  <c r="G76" i="6" s="1"/>
  <c r="E59" i="1"/>
  <c r="G75" i="6" s="1"/>
  <c r="H54" i="1"/>
  <c r="H53" i="1"/>
  <c r="H52" i="1"/>
  <c r="H51" i="1"/>
  <c r="H50" i="1"/>
  <c r="H49" i="1"/>
  <c r="H48" i="1"/>
  <c r="H47" i="1"/>
  <c r="F43" i="1"/>
  <c r="E43" i="1"/>
  <c r="I42" i="1" s="1"/>
  <c r="H54" i="7" s="1"/>
  <c r="D43" i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A33" i="1"/>
  <c r="I30" i="1"/>
  <c r="H61" i="3" s="1"/>
  <c r="I28" i="1"/>
  <c r="H61" i="7" s="1"/>
  <c r="I26" i="1"/>
  <c r="H60" i="4" s="1"/>
  <c r="E24" i="1"/>
  <c r="I24" i="1" s="1"/>
  <c r="D24" i="1"/>
  <c r="E22" i="1"/>
  <c r="G22" i="1" s="1"/>
  <c r="I22" i="1" s="1"/>
  <c r="I20" i="1"/>
  <c r="I18" i="1"/>
  <c r="I16" i="1"/>
  <c r="F7" i="1"/>
  <c r="H26" i="4" s="1"/>
  <c r="H32" i="4" s="1"/>
  <c r="H133" i="6" l="1"/>
  <c r="H79" i="6"/>
  <c r="H80" i="4"/>
  <c r="H32" i="2"/>
  <c r="H80" i="5"/>
  <c r="H38" i="5"/>
  <c r="H135" i="5"/>
  <c r="H37" i="5"/>
  <c r="H39" i="5" s="1"/>
  <c r="H68" i="5" s="1"/>
  <c r="H38" i="4"/>
  <c r="H37" i="4"/>
  <c r="H39" i="4" s="1"/>
  <c r="H68" i="4" s="1"/>
  <c r="H135" i="4"/>
  <c r="I135" i="3"/>
  <c r="H58" i="5"/>
  <c r="I58" i="3"/>
  <c r="H58" i="3"/>
  <c r="H58" i="7"/>
  <c r="H58" i="6"/>
  <c r="F19" i="2"/>
  <c r="H58" i="4"/>
  <c r="F122" i="7"/>
  <c r="D34" i="9"/>
  <c r="C34" i="9"/>
  <c r="B34" i="9"/>
  <c r="H54" i="5"/>
  <c r="H54" i="3"/>
  <c r="F40" i="1"/>
  <c r="I39" i="1" s="1"/>
  <c r="H54" i="4" s="1"/>
  <c r="H64" i="4" s="1"/>
  <c r="H70" i="4" s="1"/>
  <c r="G51" i="6"/>
  <c r="G89" i="4"/>
  <c r="G88" i="7"/>
  <c r="G89" i="5"/>
  <c r="G88" i="6"/>
  <c r="G89" i="3"/>
  <c r="H80" i="3"/>
  <c r="I80" i="3"/>
  <c r="H62" i="6"/>
  <c r="H63" i="4"/>
  <c r="I63" i="3"/>
  <c r="H63" i="3"/>
  <c r="H62" i="7"/>
  <c r="H63" i="5"/>
  <c r="H61" i="5"/>
  <c r="H61" i="4"/>
  <c r="I61" i="3"/>
  <c r="F128" i="7"/>
  <c r="H55" i="4"/>
  <c r="H55" i="7"/>
  <c r="H63" i="7" s="1"/>
  <c r="H69" i="7" s="1"/>
  <c r="H55" i="5"/>
  <c r="G51" i="3"/>
  <c r="H55" i="6"/>
  <c r="H63" i="6" s="1"/>
  <c r="H69" i="6" s="1"/>
  <c r="H56" i="7"/>
  <c r="H56" i="5"/>
  <c r="G78" i="4"/>
  <c r="G78" i="3"/>
  <c r="G77" i="7"/>
  <c r="E128" i="6"/>
  <c r="F128" i="6" s="1"/>
  <c r="E129" i="4"/>
  <c r="F129" i="4" s="1"/>
  <c r="H37" i="3"/>
  <c r="H39" i="3" s="1"/>
  <c r="H68" i="3" s="1"/>
  <c r="I62" i="3"/>
  <c r="H37" i="6"/>
  <c r="H56" i="6"/>
  <c r="G68" i="7"/>
  <c r="G91" i="7"/>
  <c r="C80" i="8"/>
  <c r="H57" i="7"/>
  <c r="H57" i="5"/>
  <c r="H57" i="3"/>
  <c r="I57" i="3"/>
  <c r="I64" i="3" s="1"/>
  <c r="I70" i="3" s="1"/>
  <c r="E62" i="1"/>
  <c r="E83" i="1"/>
  <c r="I37" i="3"/>
  <c r="H55" i="3"/>
  <c r="H62" i="5"/>
  <c r="H38" i="6"/>
  <c r="H57" i="6"/>
  <c r="H59" i="5"/>
  <c r="H59" i="6"/>
  <c r="H55" i="1"/>
  <c r="G86" i="6"/>
  <c r="G87" i="3"/>
  <c r="G87" i="4"/>
  <c r="I38" i="3"/>
  <c r="I55" i="3"/>
  <c r="G69" i="4"/>
  <c r="F80" i="8"/>
  <c r="G87" i="6"/>
  <c r="G88" i="4"/>
  <c r="G87" i="7"/>
  <c r="H38" i="3"/>
  <c r="H56" i="3"/>
  <c r="G88" i="3"/>
  <c r="G87" i="5"/>
  <c r="F122" i="6"/>
  <c r="H59" i="7"/>
  <c r="G89" i="7"/>
  <c r="G90" i="5"/>
  <c r="G90" i="4"/>
  <c r="H10" i="9"/>
  <c r="H9" i="9"/>
  <c r="H8" i="9"/>
  <c r="H7" i="9"/>
  <c r="H6" i="9"/>
  <c r="H60" i="5"/>
  <c r="H60" i="6"/>
  <c r="G91" i="5"/>
  <c r="G91" i="3"/>
  <c r="H61" i="6"/>
  <c r="H62" i="4"/>
  <c r="H60" i="3"/>
  <c r="H56" i="4"/>
  <c r="G91" i="4"/>
  <c r="G92" i="5"/>
  <c r="H27" i="7"/>
  <c r="H32" i="7" s="1"/>
  <c r="G77" i="4"/>
  <c r="H133" i="7" l="1"/>
  <c r="H79" i="7"/>
  <c r="H38" i="7"/>
  <c r="H90" i="7"/>
  <c r="H37" i="7"/>
  <c r="H39" i="7" s="1"/>
  <c r="H67" i="7" s="1"/>
  <c r="G69" i="3"/>
  <c r="H41" i="4"/>
  <c r="G68" i="6"/>
  <c r="H41" i="3"/>
  <c r="H51" i="3" s="1"/>
  <c r="D29" i="9"/>
  <c r="C29" i="9"/>
  <c r="B29" i="9"/>
  <c r="I39" i="3"/>
  <c r="H39" i="6"/>
  <c r="D30" i="9"/>
  <c r="C30" i="9"/>
  <c r="B30" i="9"/>
  <c r="G94" i="5"/>
  <c r="G94" i="4"/>
  <c r="C31" i="9"/>
  <c r="B31" i="9"/>
  <c r="D31" i="9"/>
  <c r="G94" i="3"/>
  <c r="G78" i="7"/>
  <c r="G79" i="3"/>
  <c r="G79" i="5"/>
  <c r="G78" i="6"/>
  <c r="G79" i="4"/>
  <c r="H64" i="3"/>
  <c r="H70" i="3" s="1"/>
  <c r="G93" i="6"/>
  <c r="D32" i="9"/>
  <c r="C32" i="9"/>
  <c r="B32" i="9"/>
  <c r="H64" i="5"/>
  <c r="H70" i="5" s="1"/>
  <c r="G93" i="7"/>
  <c r="D33" i="9"/>
  <c r="C33" i="9"/>
  <c r="B33" i="9"/>
  <c r="H108" i="3"/>
  <c r="H107" i="6"/>
  <c r="I108" i="3"/>
  <c r="H108" i="5"/>
  <c r="H108" i="4"/>
  <c r="H107" i="7"/>
  <c r="H41" i="5"/>
  <c r="H69" i="3" l="1"/>
  <c r="H71" i="3" s="1"/>
  <c r="I87" i="3"/>
  <c r="H87" i="3"/>
  <c r="I68" i="3"/>
  <c r="I41" i="3"/>
  <c r="B35" i="9"/>
  <c r="H41" i="7"/>
  <c r="H44" i="4"/>
  <c r="H43" i="4"/>
  <c r="H50" i="4"/>
  <c r="H74" i="4"/>
  <c r="H48" i="4"/>
  <c r="H49" i="4"/>
  <c r="H47" i="4"/>
  <c r="H46" i="4"/>
  <c r="H51" i="4"/>
  <c r="H45" i="4"/>
  <c r="H67" i="6"/>
  <c r="H41" i="6"/>
  <c r="C35" i="9"/>
  <c r="H74" i="5"/>
  <c r="H48" i="5"/>
  <c r="H47" i="5"/>
  <c r="H46" i="5"/>
  <c r="H50" i="5"/>
  <c r="H49" i="5"/>
  <c r="H44" i="5"/>
  <c r="H43" i="5"/>
  <c r="H51" i="5"/>
  <c r="H45" i="5"/>
  <c r="D35" i="9"/>
  <c r="H79" i="4"/>
  <c r="H74" i="3"/>
  <c r="H79" i="3" s="1"/>
  <c r="H50" i="3"/>
  <c r="H49" i="3"/>
  <c r="H43" i="3"/>
  <c r="H48" i="3"/>
  <c r="H47" i="3"/>
  <c r="H46" i="3"/>
  <c r="H44" i="3"/>
  <c r="H45" i="3"/>
  <c r="H69" i="4" l="1"/>
  <c r="H71" i="4" s="1"/>
  <c r="H87" i="4"/>
  <c r="I50" i="3"/>
  <c r="I48" i="3"/>
  <c r="I47" i="3"/>
  <c r="I46" i="3"/>
  <c r="I44" i="3"/>
  <c r="I49" i="3"/>
  <c r="I74" i="3"/>
  <c r="I43" i="3"/>
  <c r="I45" i="3"/>
  <c r="I51" i="3"/>
  <c r="I69" i="3" s="1"/>
  <c r="I71" i="3" s="1"/>
  <c r="H76" i="4"/>
  <c r="H77" i="4"/>
  <c r="H78" i="4"/>
  <c r="H69" i="5"/>
  <c r="H71" i="5" s="1"/>
  <c r="H87" i="5"/>
  <c r="H76" i="5"/>
  <c r="H78" i="5"/>
  <c r="H77" i="5"/>
  <c r="H43" i="6"/>
  <c r="H50" i="6"/>
  <c r="H73" i="6"/>
  <c r="H49" i="6"/>
  <c r="H47" i="6"/>
  <c r="H48" i="6"/>
  <c r="H44" i="6"/>
  <c r="H46" i="6"/>
  <c r="H45" i="6"/>
  <c r="H51" i="6"/>
  <c r="H79" i="5"/>
  <c r="H76" i="3"/>
  <c r="H77" i="3"/>
  <c r="H78" i="3"/>
  <c r="H43" i="7"/>
  <c r="H44" i="7"/>
  <c r="H46" i="7"/>
  <c r="H50" i="7"/>
  <c r="H73" i="7"/>
  <c r="H49" i="7"/>
  <c r="H47" i="7"/>
  <c r="H48" i="7"/>
  <c r="H51" i="7"/>
  <c r="H45" i="7"/>
  <c r="H136" i="3"/>
  <c r="I136" i="3" l="1"/>
  <c r="H68" i="6"/>
  <c r="H70" i="6" s="1"/>
  <c r="H86" i="6"/>
  <c r="H81" i="5"/>
  <c r="H137" i="5" s="1"/>
  <c r="H75" i="7"/>
  <c r="H76" i="7"/>
  <c r="H77" i="7"/>
  <c r="H78" i="7"/>
  <c r="H136" i="5"/>
  <c r="H68" i="7"/>
  <c r="H70" i="7" s="1"/>
  <c r="H86" i="7"/>
  <c r="I77" i="3"/>
  <c r="I76" i="3"/>
  <c r="I78" i="3"/>
  <c r="I79" i="3"/>
  <c r="H81" i="3"/>
  <c r="H75" i="6"/>
  <c r="H80" i="6" s="1"/>
  <c r="H135" i="6" s="1"/>
  <c r="H77" i="6"/>
  <c r="H76" i="6"/>
  <c r="H78" i="6"/>
  <c r="H81" i="4"/>
  <c r="H137" i="4" s="1"/>
  <c r="H136" i="4"/>
  <c r="H85" i="4" l="1"/>
  <c r="I81" i="3"/>
  <c r="H137" i="3"/>
  <c r="H85" i="3"/>
  <c r="H80" i="7"/>
  <c r="H135" i="7" s="1"/>
  <c r="H134" i="6"/>
  <c r="H84" i="6"/>
  <c r="H134" i="7"/>
  <c r="H85" i="5"/>
  <c r="H88" i="5" l="1"/>
  <c r="H93" i="5"/>
  <c r="H90" i="5"/>
  <c r="H92" i="5"/>
  <c r="H91" i="5"/>
  <c r="H89" i="5"/>
  <c r="H84" i="7"/>
  <c r="H93" i="3"/>
  <c r="H90" i="3"/>
  <c r="H92" i="3"/>
  <c r="H89" i="3"/>
  <c r="H91" i="3"/>
  <c r="H88" i="3"/>
  <c r="I137" i="3"/>
  <c r="I85" i="3"/>
  <c r="H91" i="6"/>
  <c r="H90" i="6"/>
  <c r="H89" i="6"/>
  <c r="H87" i="6"/>
  <c r="H88" i="6"/>
  <c r="H93" i="4"/>
  <c r="H92" i="4"/>
  <c r="H91" i="4"/>
  <c r="H89" i="4"/>
  <c r="H90" i="4"/>
  <c r="H88" i="4"/>
  <c r="H94" i="4" s="1"/>
  <c r="H102" i="4" s="1"/>
  <c r="H104" i="4" s="1"/>
  <c r="H93" i="6" l="1"/>
  <c r="H101" i="6" s="1"/>
  <c r="H103" i="6" s="1"/>
  <c r="H87" i="7"/>
  <c r="H88" i="7"/>
  <c r="H89" i="7"/>
  <c r="H91" i="7"/>
  <c r="H138" i="4"/>
  <c r="H115" i="4"/>
  <c r="I93" i="3"/>
  <c r="I90" i="3"/>
  <c r="I92" i="3"/>
  <c r="I89" i="3"/>
  <c r="I91" i="3"/>
  <c r="I88" i="3"/>
  <c r="I94" i="3" s="1"/>
  <c r="I102" i="3" s="1"/>
  <c r="I104" i="3" s="1"/>
  <c r="H94" i="3"/>
  <c r="H102" i="3" s="1"/>
  <c r="H104" i="3" s="1"/>
  <c r="H94" i="5"/>
  <c r="H102" i="5" s="1"/>
  <c r="H104" i="5" s="1"/>
  <c r="H109" i="4" l="1"/>
  <c r="H112" i="4" s="1"/>
  <c r="H139" i="4" s="1"/>
  <c r="H119" i="4"/>
  <c r="H132" i="4" s="1"/>
  <c r="H120" i="4"/>
  <c r="H140" i="4"/>
  <c r="H138" i="5"/>
  <c r="H115" i="5"/>
  <c r="H138" i="3"/>
  <c r="H115" i="3"/>
  <c r="H93" i="7"/>
  <c r="H101" i="7" s="1"/>
  <c r="H103" i="7" s="1"/>
  <c r="I138" i="3"/>
  <c r="I115" i="3"/>
  <c r="H136" i="6"/>
  <c r="H114" i="6"/>
  <c r="H136" i="7" l="1"/>
  <c r="H114" i="7"/>
  <c r="H138" i="6"/>
  <c r="H142" i="4"/>
  <c r="E61" i="8" s="1"/>
  <c r="G61" i="8" s="1"/>
  <c r="H109" i="3"/>
  <c r="H112" i="3" s="1"/>
  <c r="H139" i="3" s="1"/>
  <c r="H140" i="3" s="1"/>
  <c r="H120" i="3"/>
  <c r="H119" i="3"/>
  <c r="H132" i="3" s="1"/>
  <c r="H108" i="6"/>
  <c r="H111" i="6" s="1"/>
  <c r="H137" i="6" s="1"/>
  <c r="H118" i="6"/>
  <c r="H130" i="4"/>
  <c r="H120" i="5"/>
  <c r="H109" i="5"/>
  <c r="H112" i="5" s="1"/>
  <c r="H139" i="5" s="1"/>
  <c r="H140" i="5" s="1"/>
  <c r="H119" i="5"/>
  <c r="H142" i="5" s="1"/>
  <c r="F15" i="8" s="1"/>
  <c r="G15" i="8" s="1"/>
  <c r="I120" i="3"/>
  <c r="I109" i="3"/>
  <c r="I112" i="3" s="1"/>
  <c r="I139" i="3" s="1"/>
  <c r="I140" i="3" s="1"/>
  <c r="I119" i="3"/>
  <c r="I130" i="3" s="1"/>
  <c r="I141" i="3" l="1"/>
  <c r="I121" i="3"/>
  <c r="D46" i="8"/>
  <c r="G46" i="8" s="1"/>
  <c r="I15" i="8"/>
  <c r="H142" i="3"/>
  <c r="H130" i="3"/>
  <c r="H132" i="5"/>
  <c r="H130" i="5"/>
  <c r="H141" i="4"/>
  <c r="H121" i="4"/>
  <c r="I142" i="3"/>
  <c r="H108" i="7"/>
  <c r="H111" i="7" s="1"/>
  <c r="H137" i="7" s="1"/>
  <c r="H118" i="7"/>
  <c r="H119" i="7"/>
  <c r="H129" i="7" s="1"/>
  <c r="H119" i="6"/>
  <c r="H129" i="6" s="1"/>
  <c r="H138" i="7"/>
  <c r="H139" i="6" l="1"/>
  <c r="H120" i="6"/>
  <c r="H120" i="7"/>
  <c r="H139" i="7"/>
  <c r="H121" i="5"/>
  <c r="H141" i="5"/>
  <c r="H141" i="3"/>
  <c r="H121" i="3"/>
  <c r="F23" i="8"/>
  <c r="G23" i="8" s="1"/>
  <c r="F20" i="8"/>
  <c r="G20" i="8" s="1"/>
  <c r="F11" i="8"/>
  <c r="G11" i="8" s="1"/>
  <c r="F8" i="8"/>
  <c r="G8" i="8" s="1"/>
  <c r="F14" i="8"/>
  <c r="G14" i="8" s="1"/>
  <c r="F10" i="8"/>
  <c r="G10" i="8" s="1"/>
  <c r="F7" i="8"/>
  <c r="G7" i="8" s="1"/>
  <c r="F22" i="8"/>
  <c r="G22" i="8" s="1"/>
  <c r="F19" i="8"/>
  <c r="G19" i="8" s="1"/>
  <c r="F21" i="8"/>
  <c r="G21" i="8" s="1"/>
  <c r="F12" i="8"/>
  <c r="G12" i="8" s="1"/>
  <c r="F24" i="8"/>
  <c r="G24" i="8" s="1"/>
  <c r="F9" i="8"/>
  <c r="G9" i="8" s="1"/>
  <c r="H140" i="6"/>
  <c r="H140" i="7"/>
  <c r="H144" i="3"/>
  <c r="I13" i="8" s="1"/>
  <c r="G53" i="8" s="1"/>
  <c r="D40" i="8" l="1"/>
  <c r="G40" i="8" s="1"/>
  <c r="I8" i="8"/>
  <c r="E76" i="8"/>
  <c r="G76" i="8" s="1"/>
  <c r="F29" i="8"/>
  <c r="G29" i="8" s="1"/>
  <c r="D52" i="8"/>
  <c r="G52" i="8" s="1"/>
  <c r="I24" i="8"/>
  <c r="I12" i="8"/>
  <c r="D44" i="8"/>
  <c r="G44" i="8" s="1"/>
  <c r="D49" i="8"/>
  <c r="G49" i="8" s="1"/>
  <c r="I21" i="8"/>
  <c r="I19" i="8"/>
  <c r="J24" i="8" s="1"/>
  <c r="D47" i="8"/>
  <c r="G47" i="8" s="1"/>
  <c r="I20" i="8"/>
  <c r="D48" i="8"/>
  <c r="G48" i="8" s="1"/>
  <c r="D39" i="8"/>
  <c r="G39" i="8" s="1"/>
  <c r="I7" i="8"/>
  <c r="F34" i="8"/>
  <c r="G34" i="8" s="1"/>
  <c r="E78" i="8"/>
  <c r="G78" i="8" s="1"/>
  <c r="D51" i="8"/>
  <c r="G51" i="8" s="1"/>
  <c r="I23" i="8"/>
  <c r="I10" i="8"/>
  <c r="D42" i="8"/>
  <c r="G42" i="8" s="1"/>
  <c r="D43" i="8"/>
  <c r="G43" i="8" s="1"/>
  <c r="I11" i="8"/>
  <c r="I9" i="8"/>
  <c r="D41" i="8"/>
  <c r="G41" i="8" s="1"/>
  <c r="D50" i="8"/>
  <c r="G50" i="8" s="1"/>
  <c r="I22" i="8"/>
  <c r="I14" i="8"/>
  <c r="D45" i="8"/>
  <c r="G45" i="8" s="1"/>
  <c r="D55" i="8" l="1"/>
  <c r="G55" i="8" s="1"/>
  <c r="I34" i="8"/>
  <c r="J34" i="8" s="1"/>
  <c r="D54" i="8"/>
  <c r="G54" i="8" s="1"/>
  <c r="G56" i="8" s="1"/>
  <c r="G83" i="8" s="1"/>
  <c r="G92" i="8" s="1"/>
  <c r="G95" i="8" s="1"/>
  <c r="I29" i="8"/>
  <c r="J29" i="8" s="1"/>
  <c r="J15" i="8"/>
  <c r="K36" i="8" s="1"/>
  <c r="G80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D91D36AF-A15F-47AB-9512-261AB8987C2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B3F445B-0776-426C-A52B-EAE697A608F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C44FFCD-98D2-4F27-80E6-2864112D107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D5B41AB-D54D-4A12-82CE-3DF3A8AF664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31B51DB-8A1B-4855-A8EC-73FD8231B3A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435F6B5-4CC0-479A-9FEF-E6FB07EA8F5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F320835-904C-4F73-AB48-4B6F8EC7F98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<sst xmlns="http://schemas.openxmlformats.org/spreadsheetml/2006/main" count="1665" uniqueCount="486">
  <si>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</si>
  <si>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</si>
  <si>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</si>
  <si>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Santo André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</si>
  <si>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</si>
  <si>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</si>
  <si>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</si>
  <si>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</si>
  <si>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</si>
  <si>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 Santo André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</si>
  <si>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</si>
  <si>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</si>
  <si>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</si>
  <si>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</si>
  <si>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</si>
  <si>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</si>
  <si>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</si>
  <si>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</si>
  <si>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</si>
  <si>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</si>
  <si>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</si>
  <si>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</si>
  <si>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</si>
  <si>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</si>
  <si>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</si>
  <si>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</si>
  <si>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</si>
  <si>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</si>
  <si>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</si>
  <si>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</si>
  <si>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</si>
  <si>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</si>
  <si>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</si>
  <si>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</si>
  <si>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</si>
  <si>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</si>
  <si>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</si>
  <si>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</si>
  <si>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</si>
  <si>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</si>
  <si>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</si>
  <si>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</si>
  <si>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</si>
  <si>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</si>
  <si>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</si>
  <si>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</si>
  <si>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</si>
  <si>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</si>
  <si>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</si>
  <si>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</si>
  <si>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</si>
  <si>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</si>
  <si>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</si>
  <si>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</si>
  <si>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</si>
  <si>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</si>
  <si>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</si>
  <si>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</si>
  <si>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</si>
  <si>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</si>
  <si>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</si>
  <si>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</si>
  <si>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</si>
  <si>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</si>
  <si>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</si>
  <si>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</si>
  <si>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</si>
  <si>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</si>
  <si>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</si>
  <si>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</si>
  <si>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</si>
  <si>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</si>
  <si>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</si>
  <si>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</si>
  <si>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</si>
  <si>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</si>
  <si>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</si>
  <si>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</si>
  <si>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</si>
  <si>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</si>
  <si>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</si>
  <si>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</si>
  <si>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</si>
  <si>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</si>
  <si>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</si>
  <si>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</si>
  <si>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</si>
  <si>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</si>
  <si>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</si>
  <si>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</si>
  <si>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</si>
  <si>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</si>
  <si>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</si>
  <si>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</si>
  <si>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</si>
  <si>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</si>
  <si>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</si>
  <si>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</si>
  <si>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</si>
  <si>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</si>
  <si>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</si>
  <si>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</si>
  <si>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</si>
  <si>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</si>
  <si>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</si>
  <si>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</si>
  <si>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</si>
  <si>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</si>
  <si>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</si>
  <si>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</si>
  <si>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</si>
  <si>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</si>
  <si>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</si>
  <si>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</si>
  <si>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</si>
  <si>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</si>
  <si>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</si>
  <si>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</si>
  <si>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</si>
  <si>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</si>
  <si>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</si>
  <si>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</si>
  <si>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</si>
  <si>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</si>
  <si>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</si>
  <si>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</si>
  <si>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</si>
  <si>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</si>
  <si>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</si>
  <si>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</si>
  <si>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</si>
  <si>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</si>
  <si>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</si>
  <si>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</si>
  <si>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</si>
  <si>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</si>
  <si>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</si>
  <si>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</si>
  <si>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</si>
  <si>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</si>
  <si>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</si>
  <si>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</si>
  <si>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</si>
  <si>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</si>
  <si>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</si>
  <si>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</si>
  <si>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</si>
  <si>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</si>
  <si>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</si>
  <si>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</si>
  <si>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</si>
  <si>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</si>
  <si>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</si>
  <si>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</si>
  <si>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</si>
  <si>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</si>
  <si>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</si>
  <si>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</si>
  <si>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</si>
  <si>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</si>
  <si>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</si>
  <si>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</si>
  <si>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</si>
  <si>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</si>
  <si>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</si>
  <si>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</si>
  <si>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</si>
  <si>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</si>
  <si>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</si>
  <si>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</si>
  <si>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</si>
  <si>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</si>
  <si>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</si>
  <si>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</si>
  <si>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</si>
  <si>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</si>
  <si>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</si>
  <si>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</si>
  <si>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</si>
  <si>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</si>
  <si>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</si>
  <si>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</si>
  <si>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</si>
  <si>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</si>
  <si>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</si>
  <si>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</si>
  <si>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</si>
  <si>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</si>
  <si>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</si>
  <si>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</si>
  <si>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</si>
  <si>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</si>
  <si>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</si>
  <si>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</si>
  <si>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</si>
  <si>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</si>
  <si>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</si>
  <si>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</si>
  <si>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</si>
  <si>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</si>
  <si>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</si>
  <si>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</si>
  <si>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</si>
  <si>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</si>
  <si>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</si>
  <si>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</si>
  <si>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</si>
  <si>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</si>
  <si>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</si>
  <si>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8.244,00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</si>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</sst>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811D8FC5-6B25-4ACD-A5E7-2D7C84756517}"/>
    <cellStyle name="Excel Built-in Percent" xfId="4" xr:uid="{8290BA8D-B622-4ACE-88BA-F8B2E0750D55}"/>
    <cellStyle name="Excel Built-in Percent 2" xfId="6" xr:uid="{9B9F4437-64BE-4C04-93EE-B44FD4560C23}"/>
    <cellStyle name="Excel_BuiltIn_Currency" xfId="5" xr:uid="{7E0ABD4C-267D-43E0-B41F-A58B97B292DC}"/>
    <cellStyle name="Moeda" xfId="2" builtinId="4"/>
    <cellStyle name="Moeda_Plan1_1_Limpeza2011- Planilhas" xfId="8" xr:uid="{327E041D-95C9-4726-B5A3-92DEE2E4CCD3}"/>
    <cellStyle name="Normal" xfId="0" builtinId="0"/>
    <cellStyle name="Normal 2" xfId="10" xr:uid="{E73FE9AC-4E3D-4AD5-BCFB-33CD12178776}"/>
    <cellStyle name="Normal_Limpeza2011- Planilhas" xfId="7" xr:uid="{2D0744C5-4399-4A40-BB2E-E1192704976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414B5-445D-4D2B-A268-7F25406E2488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1996.95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1882.38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20.77</v>
      </c>
      <c r="F16" s="28"/>
      <c r="G16" s="18">
        <v>1.39</v>
      </c>
      <c r="H16" s="18"/>
      <c r="I16" s="29">
        <f>ROUND((E16-G16)*D16,2)</f>
        <v>421.05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148.31</v>
      </c>
      <c r="F18" s="18"/>
      <c r="G18" s="18"/>
      <c r="H18" s="18"/>
      <c r="I18" s="31">
        <f>E18</f>
        <v>148.31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15.98</v>
      </c>
      <c r="F20" s="34"/>
      <c r="G20" s="34"/>
      <c r="H20" s="34"/>
      <c r="I20" s="35">
        <f>E20</f>
        <v>15.98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35.340000000000003</v>
      </c>
      <c r="F26" s="28"/>
      <c r="G26" s="28"/>
      <c r="H26" s="28"/>
      <c r="I26" s="31">
        <f>E26</f>
        <v>35.340000000000003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Santo André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211.995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7.25</v>
      </c>
      <c r="E34" s="43">
        <f>B34*C34*D34</f>
        <v>315.02699999999999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Santo André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195.20999999999998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7.25</v>
      </c>
      <c r="E37" s="43">
        <f>B37*C37*D37</f>
        <v>315.02699999999999</v>
      </c>
      <c r="F37" s="39">
        <f>0.06*F6</f>
        <v>119.81699999999999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Santo André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253.20779999999999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7.25</v>
      </c>
      <c r="E40" s="43">
        <f>B40*C40*D40</f>
        <v>315.02699999999999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Santo André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202.08419999999998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7.25</v>
      </c>
      <c r="E43" s="43">
        <f>B43*C43*D43</f>
        <v>315.02699999999999</v>
      </c>
      <c r="F43" s="39">
        <f>0.06*F8</f>
        <v>112.94280000000001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Santo André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4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2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3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10</v>
      </c>
      <c r="G161" s="153">
        <v>1</v>
      </c>
      <c r="H161" s="130">
        <f t="shared" ref="H161:H172" si="1">E161*F161/G161</f>
        <v>119.3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10</v>
      </c>
      <c r="G162" s="153">
        <v>1</v>
      </c>
      <c r="H162" s="130">
        <f t="shared" si="1"/>
        <v>589.70000000000005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60</v>
      </c>
      <c r="G163" s="153">
        <v>1</v>
      </c>
      <c r="H163" s="130">
        <f t="shared" si="1"/>
        <v>3192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60</v>
      </c>
      <c r="G164" s="153">
        <v>1</v>
      </c>
      <c r="H164" s="130">
        <f t="shared" si="1"/>
        <v>1740.6000000000001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6</v>
      </c>
      <c r="G165" s="153">
        <v>1</v>
      </c>
      <c r="H165" s="130">
        <f t="shared" si="1"/>
        <v>38.64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10</v>
      </c>
      <c r="G166" s="153">
        <v>1</v>
      </c>
      <c r="H166" s="130">
        <f t="shared" si="1"/>
        <v>203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6</v>
      </c>
      <c r="G167" s="153">
        <v>1</v>
      </c>
      <c r="H167" s="130">
        <f t="shared" si="1"/>
        <v>270.84000000000003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40</v>
      </c>
      <c r="G168" s="153">
        <v>24</v>
      </c>
      <c r="H168" s="130">
        <f t="shared" si="1"/>
        <v>38.666666666666664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40</v>
      </c>
      <c r="G169" s="153">
        <v>24</v>
      </c>
      <c r="H169" s="130">
        <f t="shared" si="1"/>
        <v>52.800000000000004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40</v>
      </c>
      <c r="G170" s="153">
        <v>24</v>
      </c>
      <c r="H170" s="130">
        <f t="shared" si="1"/>
        <v>46.25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30</v>
      </c>
      <c r="G171" s="153">
        <v>24</v>
      </c>
      <c r="H171" s="130">
        <f t="shared" si="1"/>
        <v>33.75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30</v>
      </c>
      <c r="G172" s="153">
        <v>24</v>
      </c>
      <c r="H172" s="130">
        <f t="shared" si="1"/>
        <v>27.1875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6352.734166666668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1154.1600000000001</v>
      </c>
      <c r="D178" s="163" t="s">
        <v>210</v>
      </c>
      <c r="E178" s="163"/>
      <c r="F178" s="163"/>
      <c r="G178" s="163"/>
      <c r="H178" s="164">
        <f>C178*2</f>
        <v>2308.3200000000002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200</v>
      </c>
      <c r="B182" s="161">
        <v>47</v>
      </c>
      <c r="C182" s="162">
        <f>A182*B182</f>
        <v>9400</v>
      </c>
      <c r="D182" s="163" t="s">
        <v>210</v>
      </c>
      <c r="E182" s="163"/>
      <c r="F182" s="163"/>
      <c r="G182" s="163"/>
      <c r="H182" s="164">
        <f>C182*2</f>
        <v>18800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420</v>
      </c>
      <c r="B186" s="161">
        <v>0.38</v>
      </c>
      <c r="C186" s="162">
        <f>A186*B186</f>
        <v>159.6</v>
      </c>
      <c r="D186" s="163" t="s">
        <v>215</v>
      </c>
      <c r="E186" s="163"/>
      <c r="F186" s="163"/>
      <c r="G186" s="163"/>
      <c r="H186" s="164">
        <f>C186*6</f>
        <v>957.59999999999991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23602.62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3C62E50-6064-4C7F-92D1-78752AD46B18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6E69DCD9-4536-41B2-90F4-2AD1254483E2}">
      <formula1>0</formula1>
      <formula2>0</formula2>
    </dataValidation>
    <dataValidation errorStyle="warning" allowBlank="1" showInputMessage="1" showErrorMessage="1" errorTitle="OK" error="Atingiu o valor desejado." sqref="B12 E12 E68:F72" xr:uid="{D102C7A7-CEF4-434C-BDC6-75146D58A9A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68D1B-C2CF-431E-9522-CB7B126D923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Santo André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8244</v>
      </c>
      <c r="C5" s="188">
        <v>1200</v>
      </c>
      <c r="D5" s="188"/>
      <c r="E5" s="188"/>
      <c r="F5" s="183">
        <f t="shared" ref="F5:F11" si="0">B5/C5</f>
        <v>6.87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>
        <v>2100</v>
      </c>
      <c r="C9" s="188">
        <v>1500</v>
      </c>
      <c r="D9" s="188"/>
      <c r="E9" s="188"/>
      <c r="F9" s="183">
        <f t="shared" si="0"/>
        <v>1.4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256</v>
      </c>
      <c r="C10" s="188">
        <v>300</v>
      </c>
      <c r="D10" s="188"/>
      <c r="E10" s="188"/>
      <c r="F10" s="183">
        <f t="shared" si="0"/>
        <v>0.85333333333333339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Santo André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266</v>
      </c>
      <c r="C13" s="188">
        <v>2700</v>
      </c>
      <c r="D13" s="188"/>
      <c r="E13" s="180"/>
      <c r="F13" s="195">
        <f t="shared" ref="F13:F18" si="1">B13/C13</f>
        <v>9.8518518518518519E-2</v>
      </c>
    </row>
    <row r="14" spans="1:19" ht="31.7" customHeight="1">
      <c r="A14" s="196" t="s">
        <v>236</v>
      </c>
      <c r="B14" s="197">
        <v>266</v>
      </c>
      <c r="C14" s="198">
        <v>9000</v>
      </c>
      <c r="D14" s="198"/>
      <c r="E14" s="199"/>
      <c r="F14" s="200">
        <f t="shared" si="1"/>
        <v>2.9555555555555557E-2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>
        <v>60</v>
      </c>
      <c r="C17" s="198">
        <v>2700</v>
      </c>
      <c r="D17" s="198"/>
      <c r="E17" s="199"/>
      <c r="F17" s="200">
        <f t="shared" si="1"/>
        <v>2.2222222222222223E-2</v>
      </c>
    </row>
    <row r="18" spans="1:19" ht="33.549999999999997" customHeight="1">
      <c r="A18" s="196" t="s">
        <v>240</v>
      </c>
      <c r="B18" s="197">
        <v>266</v>
      </c>
      <c r="C18" s="198">
        <v>100000</v>
      </c>
      <c r="D18" s="198"/>
      <c r="E18" s="199"/>
      <c r="F18" s="200">
        <f t="shared" si="1"/>
        <v>2.66E-3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9.2762896296296287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9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Santo André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251</v>
      </c>
      <c r="B30" s="179">
        <v>2022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0.4510322213671496</v>
      </c>
      <c r="I30" s="194"/>
      <c r="J30" s="194"/>
    </row>
    <row r="31" spans="1:19" ht="27.25" customHeight="1">
      <c r="A31" s="30" t="s">
        <v>252</v>
      </c>
      <c r="B31" s="179">
        <v>2022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8.9263641179586808E-2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0.54029586254673645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E58BE-C83D-4D5C-91FF-832EA07A24B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Santo André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Santo André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1996.95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1996.95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Santo André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166.41249999999999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60.513636363636365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226.92613636363637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2223.8761363636363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Santo André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444.77522727272731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55.596903409090913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66.716284090909085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33.358142045454542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22.238761363636364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13.343256818181818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4.4477522727272731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177.91009090909091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818.38641818181827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Santo André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211.995</v>
      </c>
      <c r="I54" s="257">
        <f>Licitante!I36</f>
        <v>195.20999999999998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  <c r="I55" s="257">
        <f>Licitante!I16</f>
        <v>421.05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  <c r="I56" s="257">
        <f>Licitante!I18</f>
        <v>148.31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  <c r="I57" s="257">
        <f>Licitante!I20</f>
        <v>15.98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  <c r="I60" s="260">
        <f>Licitante!I26</f>
        <v>35.340000000000003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1135.4549999999999</v>
      </c>
      <c r="I64" s="259">
        <f>SUM(I54:I63)</f>
        <v>1118.67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Santo André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226.92613636363637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818.38641818181827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1135.4549999999999</v>
      </c>
      <c r="I70" s="260">
        <f t="shared" si="3"/>
        <v>1118.67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2034.3311454545455</v>
      </c>
      <c r="I71" s="259">
        <f t="shared" si="4"/>
        <v>2163.9825545454546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2223.8761363636363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Santo André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9.1329615456412174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0.7306369236512974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21.621017992424242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7.9565346212121213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79.878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119.31915108292888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2921.0900395127869</v>
      </c>
      <c r="I85" s="260">
        <f>I32+I71-(I54+I55+I62)+I81</f>
        <v>3363.9917056283834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Santo André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245.517252892562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7.9975086639638242</v>
      </c>
      <c r="I88" s="248">
        <f>G88*I85</f>
        <v>9.2101073391605297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0.59981314979728673</v>
      </c>
      <c r="I89" s="248">
        <f>G89*I85</f>
        <v>0.69075805043703964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0.93570851368376751</v>
      </c>
      <c r="I90" s="286">
        <f>G90*I85</f>
        <v>1.077582558681782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19.194020793513179</v>
      </c>
      <c r="I91" s="257">
        <f>G91*I85</f>
        <v>22.104257613985272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23.992525991891476</v>
      </c>
      <c r="I92" s="248">
        <f>G92*I85</f>
        <v>27.630322017481589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272.80501182359336</v>
      </c>
      <c r="I94" s="250">
        <f t="shared" si="6"/>
        <v>306.23028047230821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Santo André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Santo André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272.80501182359336</v>
      </c>
      <c r="I102" s="257">
        <f t="shared" si="8"/>
        <v>306.23028047230821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272.80501182359336</v>
      </c>
      <c r="I104" s="290">
        <f t="shared" si="10"/>
        <v>306.23028047230821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Santo André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572.34029109132462</v>
      </c>
      <c r="I109" s="257">
        <f>I115*Licitante!H127</f>
        <v>635.00510037736706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642.56237442465795</v>
      </c>
      <c r="I112" s="259">
        <f t="shared" si="11"/>
        <v>705.22718371070039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Santo André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4769.5024257610385</v>
      </c>
      <c r="I115" s="259">
        <f>(I32+I71+I81+I104+I108+I110+I111)/(1-Licitante!H127)</f>
        <v>5291.7091698113927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Santo André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238.47512128805192</v>
      </c>
      <c r="I119" s="257">
        <f>G119*I115</f>
        <v>264.58545849056964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500.79775470490904</v>
      </c>
      <c r="I120" s="248">
        <f>G120*(I115+I119)</f>
        <v>555.6294628301963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841.39795675205187</v>
      </c>
      <c r="I121" s="292">
        <f>I130*F129</f>
        <v>933.52154706053159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Santo André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6350.1732585060518</v>
      </c>
      <c r="I130" s="259">
        <f>(I115+I119+I120)/(1-F129)</f>
        <v>7045.4456381926911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5564.4194967212115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Santo André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1996.95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2034.3311454545455</v>
      </c>
      <c r="I136" s="257">
        <f>I71</f>
        <v>2163.9825545454546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119.31915108292888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272.80501182359336</v>
      </c>
      <c r="I138" s="257">
        <f>I104</f>
        <v>306.23028047230821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642.56237442465795</v>
      </c>
      <c r="I139" s="257">
        <f>I112</f>
        <v>705.22718371070039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4769.5024257610385</v>
      </c>
      <c r="I140" s="248">
        <f t="shared" si="12"/>
        <v>5291.7091698113927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6350.1732585060518</v>
      </c>
      <c r="I141" s="257">
        <f t="shared" si="13"/>
        <v>7045.4456381926911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6350.17</v>
      </c>
      <c r="I142" s="300">
        <f>ROUND((I115+I119+I120)/(1-(F129)),2)</f>
        <v>7045.45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695.27999999999975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38CE-9FD3-43FD-9A86-47A184ED41BB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Santo André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Santo André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Santo André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Santo André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Santo André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253.20779999999999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35.340000000000003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1026.6678000000002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Santo André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1026.6678000000002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1565.9934872727274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Santo André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1833.6180237076724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Santo André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5.0201725495076586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0.37651294121307433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0.58736018829239611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12.04841411881838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15.060517648522977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165.14423827280078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Santo André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Santo André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165.14423827280078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165.14423827280078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Santo André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394.53301981551903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464.75510314885236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Santo André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3287.7751651293252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Santo André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164.38875825646628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345.21639233857917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580.00333352562438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 André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4377.383649249995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3835.7376926508791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Santo André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1565.9934872727274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165.14423827280078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464.75510314885236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3287.7751651293256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4377.383649249995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4377.38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2C86-7D62-45AA-A1E5-4665CF7CA2B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Santo André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Santo André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Santo André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Santo André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Santo André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211.995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35.340000000000003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1135.4549999999999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Santo André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1135.4549999999999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2352.1727454545453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Santo André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3882.4122617304456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Santo André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10.629465466750021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0.79720991000625152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1.2436474596097526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25.510717120200052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31.888396400250066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367.97683470392366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Santo André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Santo André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367.97683470392366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367.97683470392366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Santo André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716.40766087741395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786.62974421074728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Santo André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5970.0638406451162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Santo André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298.50319203225581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626.85670326773732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1053.191521628504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 André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7948.6152575736141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6965.0744807526362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Santo André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2352.1727454545453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367.97683470392366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786.62974421074728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5970.0638406451162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7948.6152575736141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7948.62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CB4E1-4496-4715-BB5E-336FD761EDE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Santo André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2022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1882.38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Santo André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1882.38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1882.38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Santo André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156.86500000000001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57.041818181818186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213.90681818181821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2096.2868181818185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Santo André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419.25736363636372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52.407170454545465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62.888604545454555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31.444302272727278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20.962868181818184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12.57772090909091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4.1925736363636368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167.70294545454547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771.43354909090931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Santo André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202.08419999999998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1125.5441999999998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Santo André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213.90681818181821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771.43354909090931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1125.5441999999998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2110.8845672727275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2096.2868181818185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Santo André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8.60898077282061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0.68871846182564889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20.380566287878793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7.5000483939393954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75.295200000000008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112.47351391646446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3182.6038811891922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Santo André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241.25577719008268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8.7134945412435094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0.65351209059326321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1.0194788613254906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20.912386898984426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26.140483623730532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298.69513320595991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Santo André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Santo André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298.69513320595991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298.69513320595991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Santo André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610.180267872066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680.40235120539933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Santo André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5084.8355656005506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Santo André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254.24177828002755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533.90773438805786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897.02653933209729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Santo André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6770.0116176007341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Santo André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1882.38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2110.8845672727275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112.47351391646446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298.69513320595991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680.40235120539933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5084.8355656005506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6770.0116176007341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6770.01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EC9F9-8A08-4AD8-97D8-3FF777A4906A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Santo André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1882.38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Santo André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1882.38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564.71400000000006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2447.0940000000001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Santo André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203.92449999999999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74.154363636363641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278.07886363636362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2725.1728636363637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Santo André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545.0345727272728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68.1293215909091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81.755185909090912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40.877592954545456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27.251728636363637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16.351037181818182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5.4503457272727278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218.0138290909091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1002.863613818182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Santo André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202.08419999999998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421.05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148.31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15.98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35.340000000000003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1125.5441999999998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Santo André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278.07886363636362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1002.863613818182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1125.5441999999998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2406.4866774545453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2725.1728636363637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Santo André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11.191675004666791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0.89533400037334343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26.494736174242426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9.7500629121212121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97.883760000000009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146.21556809140378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4076.6620455459492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Santo André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313.63251034710748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11.161292390269539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0.83709692927021528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1.3058712096615361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16.079467761806981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33.483877170808618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376.50011580892436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Santo André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Santo André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376.50011580892436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376.50011580892436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Santo André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742.70706063930083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812.92914397263417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Santo André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6189.2255053275076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Santo André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309.46127526637542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649.86867805938834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1091.8542919556871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Santo André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8240.4097506089583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Santo André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2447.0940000000001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2406.4866774545453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146.21556809140378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376.50011580892436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812.92914397263417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6189.2255053275076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8240.4097506089583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8240.41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08DA1-42AD-4630-8917-FD58A5016A70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DRF Santo André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6350.17</v>
      </c>
      <c r="G7" s="349">
        <f>ROUND((1/C7)*F7,7)</f>
        <v>5.2918082999999996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6350.17</v>
      </c>
      <c r="G8" s="349">
        <f>ROUND((1/C8)*F8,7)</f>
        <v>5.2918082999999996</v>
      </c>
      <c r="H8" s="350">
        <f>IF('CALCULO SIMPLES'!B37 = "m2",'Áreas a serem limpas'!B5,0)</f>
        <v>8244</v>
      </c>
      <c r="I8" s="351">
        <f t="shared" ref="I8:I14" si="0">G8*H8</f>
        <v>43625.667625199996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6350.17</v>
      </c>
      <c r="G9" s="349">
        <f>ROUND((1/C9)*F9,7)</f>
        <v>14.111488899999999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6350.17</v>
      </c>
      <c r="G10" s="349">
        <f t="shared" ref="G10:G11" si="1">ROUND((1/C10)*F10,7)</f>
        <v>2.5400680000000002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6350.17</v>
      </c>
      <c r="G11" s="349">
        <f t="shared" si="1"/>
        <v>3.5278722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6350.17</v>
      </c>
      <c r="G12" s="349">
        <f>ROUND((1/C12)*F12,7)</f>
        <v>4.2334467</v>
      </c>
      <c r="H12" s="350">
        <f>IF('CALCULO SIMPLES'!B37 = "m2",'Áreas a serem limpas'!B9,0)</f>
        <v>2100</v>
      </c>
      <c r="I12" s="351">
        <f t="shared" si="0"/>
        <v>8890.2380699999994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695.27999999999975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6350.17</v>
      </c>
      <c r="G14" s="349">
        <f>ROUND((1/C14)*F14,7)</f>
        <v>21.167233299999999</v>
      </c>
      <c r="H14" s="350">
        <f>IF('CALCULO SIMPLES'!B37 = "m2",'Áreas a serem limpas'!B10,0)</f>
        <v>256</v>
      </c>
      <c r="I14" s="351">
        <f t="shared" si="0"/>
        <v>5418.8117247999999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7948.62</v>
      </c>
      <c r="G15" s="349">
        <f>ROUND((1/C15)*F15,7)</f>
        <v>26.4954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58629.997419999992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DRF Santo André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6350.17</v>
      </c>
      <c r="G19" s="362">
        <f>ROUND((1/C19)*F19,7)</f>
        <v>2.3519147999999999</v>
      </c>
      <c r="H19" s="363">
        <f>IF('CALCULO SIMPLES'!B37 = "m2",'Áreas a serem limpas'!B13,0)</f>
        <v>266</v>
      </c>
      <c r="I19" s="364">
        <f>G19*H19</f>
        <v>625.60933679999994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6350.17</v>
      </c>
      <c r="G20" s="362">
        <f t="shared" ref="G20:G22" si="2">ROUND((1/C20)*F20,7)</f>
        <v>0.70557440000000005</v>
      </c>
      <c r="H20" s="363">
        <f>IF('CALCULO SIMPLES'!B37 = "m2",'Áreas a serem limpas'!B14,0)</f>
        <v>266</v>
      </c>
      <c r="I20" s="364">
        <f t="shared" ref="I20:I22" si="3">G20*H20</f>
        <v>187.68279040000002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6350.17</v>
      </c>
      <c r="G21" s="362">
        <f t="shared" si="2"/>
        <v>2.3519147999999999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6350.17</v>
      </c>
      <c r="G22" s="362">
        <f t="shared" si="2"/>
        <v>2.3519147999999999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6350.17</v>
      </c>
      <c r="G23" s="362">
        <f>ROUND((1/C23)*F23,7)</f>
        <v>2.3519147999999999</v>
      </c>
      <c r="H23" s="363">
        <f>IF('CALCULO SIMPLES'!B37 = "m2",'Áreas a serem limpas'!B17,0)</f>
        <v>60</v>
      </c>
      <c r="I23" s="364">
        <f>G23*H23</f>
        <v>141.11488799999998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6350.17</v>
      </c>
      <c r="G24" s="362">
        <f>ROUND((1/C24)*F24,7)</f>
        <v>6.3501699999999994E-2</v>
      </c>
      <c r="H24" s="363">
        <f>IF('CALCULO SIMPLES'!B37 = "m2",'Áreas a serem limpas'!B18,0)</f>
        <v>266</v>
      </c>
      <c r="I24" s="364">
        <f>G24*H24</f>
        <v>16.8914522</v>
      </c>
      <c r="J24" s="369">
        <f>SUM(I19:I24)</f>
        <v>971.29846739999994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DRF Santo André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6770.01</v>
      </c>
      <c r="G29" s="379">
        <f>ROUND(F29*E29,7)</f>
        <v>1.5103892000000001</v>
      </c>
      <c r="H29" s="380">
        <f>IF('CALCULO SIMPLES'!B37 = "m2",'Áreas a serem limpas'!B29+'Áreas a serem limpas'!B30,0)</f>
        <v>2022</v>
      </c>
      <c r="I29" s="381">
        <f>G29*H29</f>
        <v>3054.0069624000002</v>
      </c>
      <c r="J29" s="381">
        <f>I29</f>
        <v>3054.0069624000002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DRF Santo André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8240.41</v>
      </c>
      <c r="G34" s="362">
        <f>F34*E34</f>
        <v>0.36340208099999999</v>
      </c>
      <c r="H34" s="363">
        <f>IF('CALCULO SIMPLES'!B37 = "m2",'Áreas a serem limpas'!B28+'Áreas a serem limpas'!B31,0)</f>
        <v>2022</v>
      </c>
      <c r="I34" s="390">
        <f>G34*H34</f>
        <v>734.79900778199999</v>
      </c>
      <c r="J34" s="391">
        <f>I34</f>
        <v>734.79900778199999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63390.101857581991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DRF Santo André</v>
      </c>
      <c r="B39" s="398" t="s">
        <v>223</v>
      </c>
      <c r="C39" s="387" t="s">
        <v>226</v>
      </c>
      <c r="D39" s="399">
        <f t="shared" ref="D39:D44" si="4">G7</f>
        <v>5.2918082999999996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5.2918082999999996</v>
      </c>
      <c r="E40" s="400"/>
      <c r="F40" s="388">
        <f t="shared" si="5"/>
        <v>8244</v>
      </c>
      <c r="G40" s="401">
        <f t="shared" si="6"/>
        <v>43625.667625199996</v>
      </c>
    </row>
    <row r="41" spans="1:12" ht="27.4" customHeight="1">
      <c r="A41" s="403"/>
      <c r="B41" s="403"/>
      <c r="C41" s="387" t="s">
        <v>398</v>
      </c>
      <c r="D41" s="399">
        <f t="shared" si="4"/>
        <v>14.111488899999999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2.5400680000000002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3.5278722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4.2334467</v>
      </c>
      <c r="E44" s="400"/>
      <c r="F44" s="388">
        <f t="shared" si="5"/>
        <v>2100</v>
      </c>
      <c r="G44" s="401">
        <f t="shared" si="6"/>
        <v>8890.2380699999994</v>
      </c>
    </row>
    <row r="45" spans="1:12" ht="31" customHeight="1">
      <c r="A45" s="403"/>
      <c r="B45" s="403"/>
      <c r="C45" s="387" t="s">
        <v>400</v>
      </c>
      <c r="D45" s="399">
        <f>G14</f>
        <v>21.167233299999999</v>
      </c>
      <c r="E45" s="400"/>
      <c r="F45" s="388">
        <f>H14</f>
        <v>256</v>
      </c>
      <c r="G45" s="401">
        <f t="shared" si="6"/>
        <v>5418.8117247999999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26.4954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2.3519147999999999</v>
      </c>
      <c r="E47" s="400"/>
      <c r="F47" s="388">
        <f t="shared" ref="F47:F52" si="8">H19</f>
        <v>266</v>
      </c>
      <c r="G47" s="401">
        <f t="shared" si="6"/>
        <v>625.60933679999994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0.70557440000000005</v>
      </c>
      <c r="E48" s="400"/>
      <c r="F48" s="388">
        <f t="shared" si="8"/>
        <v>266</v>
      </c>
      <c r="G48" s="401">
        <f t="shared" si="6"/>
        <v>187.68279040000002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2.3519147999999999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2.3519147999999999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2.3519147999999999</v>
      </c>
      <c r="E51" s="400"/>
      <c r="F51" s="388">
        <f t="shared" si="8"/>
        <v>60</v>
      </c>
      <c r="G51" s="401">
        <f t="shared" si="6"/>
        <v>141.11488799999998</v>
      </c>
    </row>
    <row r="52" spans="1:10" ht="31" customHeight="1">
      <c r="A52" s="403"/>
      <c r="B52" s="406"/>
      <c r="C52" s="407" t="s">
        <v>240</v>
      </c>
      <c r="D52" s="399">
        <f t="shared" si="7"/>
        <v>6.3501699999999994E-2</v>
      </c>
      <c r="E52" s="400"/>
      <c r="F52" s="388">
        <f t="shared" si="8"/>
        <v>266</v>
      </c>
      <c r="G52" s="401">
        <f t="shared" si="6"/>
        <v>16.8914522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695.27999999999975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1.5103892000000001</v>
      </c>
      <c r="E54" s="400"/>
      <c r="F54" s="388">
        <f>H29</f>
        <v>2022</v>
      </c>
      <c r="G54" s="401">
        <f>D54*F54</f>
        <v>3054.0069624000002</v>
      </c>
    </row>
    <row r="55" spans="1:10" ht="28.4" customHeight="1">
      <c r="A55" s="403"/>
      <c r="B55" s="406"/>
      <c r="C55" s="387" t="s">
        <v>433</v>
      </c>
      <c r="D55" s="411">
        <f>G34</f>
        <v>0.36340208099999999</v>
      </c>
      <c r="E55" s="400"/>
      <c r="F55" s="388">
        <f>H34</f>
        <v>2022</v>
      </c>
      <c r="G55" s="401">
        <f>D55*F55</f>
        <v>734.79900778199999</v>
      </c>
    </row>
    <row r="56" spans="1:10" ht="31" customHeight="1">
      <c r="A56" s="406"/>
      <c r="B56" s="339" t="s">
        <v>201</v>
      </c>
      <c r="C56" s="340"/>
      <c r="D56" s="341" t="str">
        <f>Licitante!B3</f>
        <v>DRF Santo André</v>
      </c>
      <c r="E56" s="341"/>
      <c r="F56" s="342"/>
      <c r="G56" s="412">
        <f>SUM(G39:G55)</f>
        <v>63390.101857581991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4377.38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8244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2100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256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266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266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60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266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0</v>
      </c>
      <c r="D76" s="423" t="s">
        <v>443</v>
      </c>
      <c r="E76" s="424">
        <f>'Limpador de vidros sem risco- D'!H140</f>
        <v>6770.01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2022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8240.41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2022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15502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63390.101857581991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6352.734166666668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1966.885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71709.721024248647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1721033.3045819676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2964-04BA-43A6-8CEB-0509E5D97699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46B7099-5D6D-49F4-9D59-0278695B5B3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AFE4AFD-2899-4471-846D-AF1135DD8664}"/>
</file>

<file path=customXml/itemProps2.xml><?xml version="1.0" encoding="utf-8"?>
<ds:datastoreItem xmlns:ds="http://schemas.openxmlformats.org/officeDocument/2006/customXml" ds:itemID="{3F4438D5-2683-45DC-9F49-51A23BBAE45A}"/>
</file>

<file path=customXml/itemProps3.xml><?xml version="1.0" encoding="utf-8"?>
<ds:datastoreItem xmlns:ds="http://schemas.openxmlformats.org/officeDocument/2006/customXml" ds:itemID="{60FCDDC2-62E3-49A0-A676-2669087A42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2025-11-24T11:50:40Z</dcterms:created>
  <dcterms:modified xsi:type="dcterms:W3CDTF">2025-11-24T11:50:41Z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